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8090"/>
  </bookViews>
  <sheets>
    <sheet name="判定" sheetId="5" r:id="rId1"/>
    <sheet name="計算" sheetId="7" r:id="rId2"/>
    <sheet name="指標" sheetId="6" r:id="rId3"/>
  </sheets>
  <definedNames>
    <definedName name="_xlnm.Print_Area" localSheetId="0">判定!$A$1:$E$15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<sst xmlns="http://schemas.openxmlformats.org/spreadsheetml/2006/main" xmlns:r="http://schemas.openxmlformats.org/officeDocument/2006/relationships" count="50" uniqueCount="50">
  <si>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ハイブリッド給湯器（都市ガス）</t>
  </si>
  <si>
    <t>導入機器</t>
    <rPh sb="0" eb="2">
      <t>ドウニュウ</t>
    </rPh>
    <rPh sb="2" eb="4">
      <t>キキ</t>
    </rPh>
    <phoneticPr fontId="1"/>
  </si>
  <si>
    <t>年間給湯効率（APF）</t>
    <rPh sb="0" eb="6">
      <t>ネンカンキュウトウコウリツ</t>
    </rPh>
    <phoneticPr fontId="1"/>
  </si>
  <si>
    <t>既存機器</t>
    <rPh sb="0" eb="4">
      <t>キゾンキキ</t>
    </rPh>
    <phoneticPr fontId="1"/>
  </si>
  <si>
    <r>
      <t>ｋｇ‐CO</t>
    </r>
    <r>
      <rPr>
        <vertAlign val="subscript"/>
        <sz val="12"/>
        <color theme="1"/>
        <rFont val="ＭＳ Ｐゴシック"/>
      </rPr>
      <t>2</t>
    </r>
    <r>
      <rPr>
        <sz val="12"/>
        <color theme="1"/>
        <rFont val="ＭＳ Ｐゴシック"/>
      </rPr>
      <t>/ｍ</t>
    </r>
    <r>
      <rPr>
        <vertAlign val="superscript"/>
        <sz val="12"/>
        <color theme="1"/>
        <rFont val="ＭＳ Ｐゴシック"/>
      </rPr>
      <t>３</t>
    </r>
  </si>
  <si>
    <t>追焚</t>
    <rPh sb="0" eb="1">
      <t>オ</t>
    </rPh>
    <rPh sb="1" eb="2">
      <t>ダ</t>
    </rPh>
    <phoneticPr fontId="1"/>
  </si>
  <si>
    <t>都市ガス</t>
    <rPh sb="0" eb="2">
      <t>トシ</t>
    </rPh>
    <phoneticPr fontId="1"/>
  </si>
  <si>
    <t>灯油</t>
    <rPh sb="0" eb="2">
      <t>トウユ</t>
    </rPh>
    <phoneticPr fontId="1"/>
  </si>
  <si>
    <t>ガス給湯器（都市ガス）</t>
    <rPh sb="2" eb="5">
      <t>キュウトウキ</t>
    </rPh>
    <rPh sb="6" eb="8">
      <t>トシ</t>
    </rPh>
    <phoneticPr fontId="1"/>
  </si>
  <si>
    <t>給湯器種別</t>
    <rPh sb="0" eb="3">
      <t>キュウトウキ</t>
    </rPh>
    <rPh sb="3" eb="5">
      <t>シュベツ</t>
    </rPh>
    <phoneticPr fontId="1"/>
  </si>
  <si>
    <r>
      <t>ｋｇ‐CO</t>
    </r>
    <r>
      <rPr>
        <vertAlign val="subscript"/>
        <sz val="12"/>
        <color theme="1"/>
        <rFont val="ＭＳ Ｐゴシック"/>
      </rPr>
      <t>2</t>
    </r>
    <r>
      <rPr>
        <sz val="12"/>
        <color theme="1"/>
        <rFont val="ＭＳ Ｐゴシック"/>
      </rPr>
      <t>/L</t>
    </r>
  </si>
  <si>
    <t>燃料種</t>
    <rPh sb="0" eb="2">
      <t>ネンリョウ</t>
    </rPh>
    <rPh sb="2" eb="3">
      <t>シュ</t>
    </rPh>
    <phoneticPr fontId="1"/>
  </si>
  <si>
    <r>
      <t>ｋｇ‐CO</t>
    </r>
    <r>
      <rPr>
        <vertAlign val="subscript"/>
        <sz val="12"/>
        <color theme="1"/>
        <rFont val="ＭＳ Ｐゴシック"/>
      </rPr>
      <t>2</t>
    </r>
    <r>
      <rPr>
        <sz val="12"/>
        <color theme="1"/>
        <rFont val="ＭＳ Ｐゴシック"/>
      </rPr>
      <t>/ｋWｈ</t>
    </r>
  </si>
  <si>
    <t>温室効果ガス削減効果計算表（例）</t>
    <rPh sb="0" eb="4">
      <t>オンシツコウカ</t>
    </rPh>
    <rPh sb="6" eb="8">
      <t>サクゲン</t>
    </rPh>
    <rPh sb="8" eb="10">
      <t>コウカ</t>
    </rPh>
    <rPh sb="10" eb="13">
      <t>ケイサンヒョウ</t>
    </rPh>
    <rPh sb="14" eb="15">
      <t>レイ</t>
    </rPh>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</si>
  <si>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</si>
  <si>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</si>
  <si>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</si>
  <si>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</si>
  <si>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</si>
  <si>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石油[灯油]給湯器</t>
  </si>
  <si>
    <t>標準発熱量</t>
    <rPh sb="0" eb="5">
      <t>ヒョウジュンハツネツリョウ</t>
    </rPh>
    <phoneticPr fontId="1"/>
  </si>
  <si>
    <t>ガス給湯器（LPガス）</t>
  </si>
  <si>
    <t>排出係数</t>
    <rPh sb="0" eb="4">
      <t>ハイシュ</t>
    </rPh>
    <phoneticPr fontId="1"/>
  </si>
  <si>
    <t>年間給湯保温効率（JIS）</t>
    <rPh sb="0" eb="6">
      <t>ネンカンキュウトウホオン</t>
    </rPh>
    <rPh sb="6" eb="8">
      <t>コウリツ</t>
    </rPh>
    <phoneticPr fontId="1"/>
  </si>
  <si>
    <r>
      <t>MＪ/ｍ</t>
    </r>
    <r>
      <rPr>
        <vertAlign val="superscript"/>
        <sz val="12"/>
        <color theme="1"/>
        <rFont val="ＭＳ Ｐゴシック"/>
      </rPr>
      <t>３</t>
    </r>
  </si>
  <si>
    <t>MＪ/Ｌ</t>
  </si>
  <si>
    <t>有</t>
    <rPh sb="0" eb="1">
      <t>アリ</t>
    </rPh>
    <phoneticPr fontId="1"/>
  </si>
  <si>
    <t>LPG</t>
  </si>
  <si>
    <t>導入機器</t>
    <rPh sb="0" eb="4">
      <t>ドウニュウキキ</t>
    </rPh>
    <phoneticPr fontId="1"/>
  </si>
  <si>
    <t>CO2排出量（kg-CO2）</t>
    <rPh sb="3" eb="6">
      <t>ハイシュツリョウ</t>
    </rPh>
    <phoneticPr fontId="1"/>
  </si>
  <si>
    <t>エコジョーズ（都市ガス）</t>
  </si>
  <si>
    <t>燃料種</t>
    <rPh sb="0" eb="2">
      <t>ネンリョウ</t>
    </rPh>
    <rPh sb="2" eb="3">
      <t>タネ</t>
    </rPh>
    <phoneticPr fontId="1"/>
  </si>
  <si>
    <t>追焚機能の有無</t>
    <rPh sb="0" eb="1">
      <t>オ</t>
    </rPh>
    <rPh sb="1" eb="2">
      <t>フン</t>
    </rPh>
    <rPh sb="2" eb="4">
      <t>キノウ</t>
    </rPh>
    <rPh sb="5" eb="7">
      <t>ウム</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</si>
  <si>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</si>
  <si>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</si>
  <si>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</si>
  <si>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</si>
  <si>
    <t>エコジョーズ（LPガス）</t>
  </si>
  <si>
    <t>ハイブリッド給湯器（LPガス）</t>
  </si>
  <si>
    <t>メーカー</t>
  </si>
  <si>
    <t>CO2削減効果</t>
    <rPh sb="3" eb="7">
      <t>サクゲンコウカ</t>
    </rPh>
    <phoneticPr fontId="1"/>
  </si>
  <si>
    <t>MJ/kWh</t>
  </si>
  <si>
    <t>給湯器効率の種別</t>
    <rPh sb="0" eb="5">
      <t>キュウトウキコウリツ</t>
    </rPh>
    <rPh sb="6" eb="8">
      <t>シュベツ</t>
    </rPh>
    <phoneticPr fontId="1"/>
  </si>
  <si>
    <t>効率種別</t>
    <rPh sb="0" eb="2">
      <t>コウリツ</t>
    </rPh>
    <rPh sb="2" eb="4">
      <t>シュベツ</t>
    </rPh>
    <phoneticPr fontId="1"/>
  </si>
  <si>
    <t>無</t>
    <rPh sb="0" eb="1">
      <t>ナシ</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</si>
  <si>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</si>
  <si>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</si>
  <si>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</si>
  <si>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</si>
  <si>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エネルギー消費効率</t>
    <rPh sb="5" eb="9">
      <t>ショウヒコウリツ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</si>
</sst>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2">
    <font>
      <sz val="11"/>
      <color theme="1"/>
      <name val="ＭＳ Ｐゴシック"/>
      <family val="3"/>
      <scheme val="minor"/>
    </font>
    <font>
      <sz val="6"/>
      <color auto="1"/>
      <name val="ＭＳ Ｐゴシック"/>
      <family val="3"/>
      <scheme val="minor"/>
    </font>
    <font>
      <sz val="20"/>
      <color auto="1"/>
      <name val="ＭＳ Ｐゴシック"/>
      <family val="3"/>
      <scheme val="minor"/>
    </font>
    <font>
      <sz val="13"/>
      <color theme="1"/>
      <name val="ＭＳ Ｐゴシック"/>
      <family val="3"/>
      <scheme val="minor"/>
    </font>
    <font>
      <sz val="14"/>
      <color theme="1"/>
      <name val="ＭＳ Ｐゴシック"/>
      <family val="3"/>
      <scheme val="minor"/>
    </font>
    <font>
      <b/>
      <sz val="14"/>
      <color theme="1"/>
      <name val="ＭＳ Ｐゴシック"/>
      <family val="3"/>
      <scheme val="minor"/>
    </font>
    <font>
      <sz val="12"/>
      <color theme="1"/>
      <name val="ＭＳ Ｐゴシック"/>
      <family val="3"/>
      <scheme val="minor"/>
    </font>
    <font>
      <sz val="11"/>
      <color theme="1"/>
      <name val="ＭＳ Ｐゴシック"/>
      <family val="3"/>
      <scheme val="minor"/>
    </font>
    <font>
      <sz val="18"/>
      <color theme="1"/>
      <name val="ＭＳ Ｐゴシック"/>
      <family val="3"/>
      <scheme val="minor"/>
    </font>
    <font>
      <sz val="14"/>
      <color auto="1"/>
      <name val="ＭＳ Ｐゴシック"/>
      <family val="3"/>
      <scheme val="minor"/>
    </font>
    <font>
      <sz val="16"/>
      <color theme="1"/>
      <name val="ＭＳ Ｐゴシック"/>
      <family val="3"/>
      <scheme val="minor"/>
    </font>
    <font>
      <sz val="11"/>
      <color auto="1"/>
      <name val="ＭＳ Ｐゴシック"/>
      <family val="3"/>
      <scheme val="minor"/>
    </font>
  </fonts>
  <fills count="4">
    <fill>
      <patternFill patternType="none"/>
    </fill>
    <fill>
      <patternFill patternType="gray125"/>
    </fill>
    <fill>
      <patternFill patternType="solid">
        <fgColor theme="9" tint="0.4"/>
        <bgColor indexed="64"/>
      </patternFill>
    </fill>
    <fill>
      <patternFill patternType="solid">
        <fgColor theme="9" tint="0.8"/>
        <bgColor indexed="64"/>
      </patternFill>
    </fill>
  </fills>
  <borders count="12">
    <border>
      <left/>
      <right/>
      <top/>
      <bottom/>
      <diagonal/>
    </border>
    <border>
      <left/>
      <right/>
      <top/>
      <bottom style="thin">
        <color auto="1"/>
      </bottom>
      <diagonal/>
    </border>
    <border diagonalDown="1">
      <left style="thin">
        <color auto="1"/>
      </left>
      <right/>
      <top style="thin">
        <color auto="1"/>
      </top>
      <bottom style="thin">
        <color auto="1"/>
      </bottom>
      <diagonal style="thin">
        <color auto="1"/>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medium">
        <color auto="1"/>
      </bottom>
      <diagonal/>
    </border>
    <border>
      <left/>
      <right/>
      <top style="thin">
        <color auto="1"/>
      </top>
      <bottom/>
      <diagonal/>
    </border>
    <border>
      <left style="medium">
        <color auto="1"/>
      </left>
      <right/>
      <top/>
      <bottom/>
      <diagonal/>
    </border>
    <border>
      <left/>
      <right style="thin">
        <color auto="1"/>
      </right>
      <top style="thin">
        <color auto="1"/>
      </top>
      <bottom style="thin">
        <color auto="1"/>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lignment vertical="center" wrapText="1"/>
    </xf>
    <xf numFmtId="0" fontId="5" fillId="2" borderId="3"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10" fontId="4" fillId="3" borderId="7" xfId="1" applyNumberFormat="1" applyFont="1" applyFill="1" applyBorder="1" applyAlignment="1">
      <alignment horizontal="center" vertical="center"/>
    </xf>
    <xf numFmtId="10" fontId="8" fillId="0" borderId="8" xfId="1" applyNumberFormat="1" applyFont="1" applyFill="1" applyBorder="1" applyAlignment="1">
      <alignment vertical="center"/>
    </xf>
    <xf numFmtId="10" fontId="8" fillId="0" borderId="4" xfId="1" applyNumberFormat="1" applyFont="1" applyFill="1" applyBorder="1" applyAlignment="1">
      <alignment horizontal="center" vertical="center"/>
    </xf>
    <xf numFmtId="0" fontId="6" fillId="0" borderId="5" xfId="0" applyFont="1" applyBorder="1" applyAlignment="1">
      <alignment vertical="center" wrapText="1"/>
    </xf>
    <xf numFmtId="0" fontId="5" fillId="2" borderId="6" xfId="0" applyFont="1" applyFill="1" applyBorder="1" applyAlignment="1">
      <alignment horizontal="center" vertical="center"/>
    </xf>
    <xf numFmtId="10" fontId="4" fillId="3" borderId="6" xfId="1" applyNumberFormat="1" applyFont="1" applyFill="1" applyBorder="1" applyAlignment="1">
      <alignment horizontal="center" vertical="center"/>
    </xf>
    <xf numFmtId="10" fontId="8" fillId="0" borderId="9" xfId="1" applyNumberFormat="1" applyFont="1" applyFill="1" applyBorder="1" applyAlignment="1">
      <alignment vertical="center"/>
    </xf>
    <xf numFmtId="10" fontId="8" fillId="0" borderId="10" xfId="1" applyNumberFormat="1" applyFont="1" applyFill="1" applyBorder="1" applyAlignment="1">
      <alignment vertical="center"/>
    </xf>
    <xf numFmtId="0" fontId="6" fillId="0" borderId="0" xfId="0" applyFont="1" applyBorder="1" applyAlignment="1">
      <alignment vertical="center" wrapText="1"/>
    </xf>
    <xf numFmtId="0" fontId="0" fillId="0" borderId="0" xfId="0" applyAlignment="1">
      <alignment horizontal="centerContinuous" vertical="center"/>
    </xf>
    <xf numFmtId="0" fontId="4" fillId="2" borderId="6" xfId="0" applyFont="1" applyFill="1" applyBorder="1">
      <alignment vertical="center"/>
    </xf>
    <xf numFmtId="0" fontId="4" fillId="3" borderId="6" xfId="0" applyFont="1" applyFill="1" applyBorder="1">
      <alignment vertical="center"/>
    </xf>
    <xf numFmtId="0" fontId="6" fillId="0" borderId="0" xfId="0" applyFont="1" applyBorder="1" applyAlignment="1">
      <alignment vertical="center"/>
    </xf>
    <xf numFmtId="0" fontId="6" fillId="0" borderId="0" xfId="0" applyFont="1" applyAlignment="1">
      <alignment vertical="center"/>
    </xf>
    <xf numFmtId="0" fontId="4" fillId="0" borderId="0" xfId="0" applyFont="1" applyFill="1" applyBorder="1">
      <alignment vertical="center"/>
    </xf>
    <xf numFmtId="0" fontId="9" fillId="2" borderId="6" xfId="0" applyFont="1" applyFill="1" applyBorder="1">
      <alignment vertical="center"/>
    </xf>
    <xf numFmtId="0" fontId="4" fillId="3" borderId="6" xfId="0" applyFont="1" applyFill="1" applyBorder="1" applyAlignment="1">
      <alignment vertical="center"/>
    </xf>
    <xf numFmtId="0" fontId="4" fillId="0" borderId="9" xfId="0" applyFont="1" applyFill="1" applyBorder="1" applyAlignment="1">
      <alignment vertical="center"/>
    </xf>
    <xf numFmtId="0" fontId="4" fillId="0" borderId="0" xfId="0" applyFont="1" applyFill="1" applyBorder="1" applyAlignment="1">
      <alignment vertical="center"/>
    </xf>
    <xf numFmtId="0" fontId="9" fillId="2" borderId="6" xfId="0" applyFont="1" applyFill="1" applyBorder="1" applyAlignment="1">
      <alignment vertical="center"/>
    </xf>
    <xf numFmtId="0" fontId="10" fillId="3" borderId="3" xfId="0" applyFont="1" applyFill="1" applyBorder="1" applyAlignment="1">
      <alignment vertical="center"/>
    </xf>
    <xf numFmtId="176" fontId="10" fillId="3" borderId="3" xfId="0" applyNumberFormat="1" applyFont="1" applyFill="1" applyBorder="1" applyAlignment="1">
      <alignment vertical="center"/>
    </xf>
    <xf numFmtId="0" fontId="10" fillId="0" borderId="9" xfId="0" applyFont="1" applyFill="1" applyBorder="1" applyAlignment="1">
      <alignment vertical="center"/>
    </xf>
    <xf numFmtId="176" fontId="10" fillId="0" borderId="0" xfId="0" applyNumberFormat="1" applyFont="1" applyFill="1" applyBorder="1" applyAlignment="1">
      <alignment vertical="center"/>
    </xf>
    <xf numFmtId="0" fontId="6" fillId="0" borderId="0" xfId="0" applyFont="1" applyAlignment="1">
      <alignment vertical="center" wrapText="1"/>
    </xf>
    <xf numFmtId="0" fontId="6" fillId="3" borderId="11" xfId="0" applyFont="1" applyFill="1" applyBorder="1" applyAlignment="1">
      <alignment horizontal="right" vertical="center"/>
    </xf>
    <xf numFmtId="0" fontId="6" fillId="0" borderId="9" xfId="0" applyFont="1" applyFill="1" applyBorder="1" applyAlignment="1">
      <alignment horizontal="right" vertical="center"/>
    </xf>
    <xf numFmtId="0" fontId="6" fillId="0" borderId="0" xfId="0" applyFont="1" applyFill="1" applyBorder="1" applyAlignment="1">
      <alignment horizontal="right" vertical="center"/>
    </xf>
    <xf numFmtId="0" fontId="10" fillId="3" borderId="3"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1" fillId="2" borderId="6" xfId="0" applyFont="1" applyFill="1" applyBorder="1">
      <alignment vertical="center"/>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6985</xdr:colOff>
      <xdr:row>1</xdr:row>
      <xdr:rowOff>32385</xdr:rowOff>
    </xdr:from>
    <xdr:to xmlns:xdr="http://schemas.openxmlformats.org/drawingml/2006/spreadsheetDrawing">
      <xdr:col>4</xdr:col>
      <xdr:colOff>0</xdr:colOff>
      <xdr:row>2</xdr:row>
      <xdr:rowOff>2709545</xdr:rowOff>
    </xdr:to>
    <xdr:sp macro="" textlink="">
      <xdr:nvSpPr>
        <xdr:cNvPr id="2" name="テキスト ボックス 1"/>
        <xdr:cNvSpPr txBox="1"/>
      </xdr:nvSpPr>
      <xdr:spPr>
        <a:xfrm>
          <a:off x="598805" y="438785"/>
          <a:ext cx="7804150" cy="545211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24</xdr:row>
      <xdr:rowOff>0</xdr:rowOff>
    </xdr:from>
    <xdr:to xmlns:xdr="http://schemas.openxmlformats.org/drawingml/2006/spreadsheetDrawing">
      <xdr:col>9</xdr:col>
      <xdr:colOff>428625</xdr:colOff>
      <xdr:row>35</xdr:row>
      <xdr:rowOff>9525</xdr:rowOff>
    </xdr:to>
    <xdr:sp macro="" textlink="">
      <xdr:nvSpPr>
        <xdr:cNvPr id="2" name="テキスト ボックス 1"/>
        <xdr:cNvSpPr txBox="1"/>
      </xdr:nvSpPr>
      <xdr:spPr>
        <a:xfrm>
          <a:off x="47625" y="3962400"/>
          <a:ext cx="9368790" cy="182562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181610</xdr:colOff>
      <xdr:row>6</xdr:row>
      <xdr:rowOff>145415</xdr:rowOff>
    </xdr:from>
    <xdr:to xmlns:xdr="http://schemas.openxmlformats.org/drawingml/2006/spreadsheetDrawing">
      <xdr:col>11</xdr:col>
      <xdr:colOff>471805</xdr:colOff>
      <xdr:row>12</xdr:row>
      <xdr:rowOff>254000</xdr:rowOff>
    </xdr:to>
    <xdr:sp macro="" textlink="">
      <xdr:nvSpPr>
        <xdr:cNvPr id="2" name="テキスト ボックス 1"/>
        <xdr:cNvSpPr txBox="1"/>
      </xdr:nvSpPr>
      <xdr:spPr>
        <a:xfrm>
          <a:off x="3173730" y="3269615"/>
          <a:ext cx="7070090" cy="329628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D15"/>
  <sheetViews>
    <sheetView tabSelected="1" view="pageBreakPreview" zoomScale="70" zoomScaleNormal="85" zoomScaleSheetLayoutView="70" workbookViewId="0">
      <selection activeCell="C10" sqref="C10"/>
    </sheetView>
  </sheetViews>
  <sheetFormatPr defaultColWidth="8.81640625" defaultRowHeight="13.2"/>
  <cols>
    <col min="1" max="1" width="8.6328125" style="1" customWidth="1"/>
    <col min="2" max="2" width="53.36328125" style="2" customWidth="1"/>
    <col min="3" max="3" width="29.54296875" style="1" customWidth="1"/>
    <col min="4" max="4" width="31" style="1" customWidth="1"/>
    <col min="5" max="5" width="8.6328125" style="1" customWidth="1"/>
    <col min="6" max="16384" width="8.81640625" style="1"/>
  </cols>
  <sheetData>
    <row r="1" spans="2:4" ht="32" customHeight="1">
      <c r="B1" s="3" t="s">
        <v>13</v>
      </c>
    </row>
    <row r="2" spans="2:4" ht="218.5" customHeight="1">
      <c r="B2" s="4"/>
      <c r="C2" s="11"/>
      <c r="D2" s="11"/>
    </row>
    <row r="3" spans="2:4" ht="218.5" customHeight="1">
      <c r="B3" s="4"/>
      <c r="C3" s="11"/>
      <c r="D3" s="11"/>
    </row>
    <row r="4" spans="2:4" ht="43.5" customHeight="1">
      <c r="B4" s="5"/>
      <c r="C4" s="12" t="s">
        <v>3</v>
      </c>
      <c r="D4" s="18" t="s">
        <v>1</v>
      </c>
    </row>
    <row r="5" spans="2:4" ht="36" customHeight="1">
      <c r="B5" s="6" t="s">
        <v>9</v>
      </c>
      <c r="C5" s="13" t="s">
        <v>35</v>
      </c>
      <c r="D5" s="13" t="s">
        <v>36</v>
      </c>
    </row>
    <row r="6" spans="2:4" ht="36" customHeight="1">
      <c r="B6" s="6" t="s">
        <v>39</v>
      </c>
      <c r="C6" s="13"/>
      <c r="D6" s="13"/>
    </row>
    <row r="7" spans="2:4" ht="36" customHeight="1">
      <c r="B7" s="6" t="s">
        <v>15</v>
      </c>
      <c r="C7" s="13"/>
      <c r="D7" s="13"/>
    </row>
    <row r="8" spans="2:4" ht="36" customHeight="1">
      <c r="B8" s="6" t="s">
        <v>31</v>
      </c>
      <c r="C8" s="13" t="s">
        <v>18</v>
      </c>
      <c r="D8" s="13" t="s">
        <v>18</v>
      </c>
    </row>
    <row r="9" spans="2:4" ht="36" customHeight="1">
      <c r="B9" s="6" t="s">
        <v>32</v>
      </c>
      <c r="C9" s="13" t="s">
        <v>26</v>
      </c>
      <c r="D9" s="13" t="s">
        <v>26</v>
      </c>
    </row>
    <row r="10" spans="2:4" ht="36" customHeight="1">
      <c r="B10" s="6" t="s">
        <v>42</v>
      </c>
      <c r="C10" s="13" t="s">
        <v>2</v>
      </c>
      <c r="D10" s="13" t="s">
        <v>23</v>
      </c>
    </row>
    <row r="11" spans="2:4" ht="36" customHeight="1">
      <c r="B11" s="6" t="s">
        <v>16</v>
      </c>
      <c r="C11" s="13">
        <v>3</v>
      </c>
      <c r="D11" s="13">
        <v>3.4</v>
      </c>
    </row>
    <row r="12" spans="2:4" ht="40" customHeight="1">
      <c r="B12" s="7" t="s">
        <v>17</v>
      </c>
      <c r="C12" s="14"/>
      <c r="D12" s="19">
        <f>計算!E23</f>
        <v>0.3235294117647059</v>
      </c>
    </row>
    <row r="13" spans="2:4" ht="40" customHeight="1">
      <c r="B13" s="8"/>
      <c r="C13" s="15"/>
      <c r="D13" s="20"/>
    </row>
    <row r="14" spans="2:4" ht="40" customHeight="1">
      <c r="B14" s="9" t="s">
        <v>14</v>
      </c>
      <c r="C14" s="16" t="str">
        <f>IF(計算!E23&gt;=0.3,"○","×")</f>
        <v>○</v>
      </c>
      <c r="D14" s="21"/>
    </row>
    <row r="15" spans="2:4" ht="26.4" customHeight="1">
      <c r="B15" s="10"/>
      <c r="C15" s="17"/>
      <c r="D15" s="22"/>
    </row>
  </sheetData>
  <phoneticPr fontId="1"/>
  <printOptions horizontalCentered="1" verticalCentered="1"/>
  <pageMargins left="0.25" right="0.25" top="0.75" bottom="0.75" header="0.3" footer="0.3"/>
  <pageSetup paperSize="9" scale="77" fitToWidth="1" fitToHeight="1" orientation="portrait" usePrinterDefaults="1" r:id="rId1"/>
  <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指標!$D$3:$D$6</xm:f>
          </x14:formula1>
          <xm:sqref>C8:D8</xm:sqref>
        </x14:dataValidation>
        <x14:dataValidation type="list" allowBlank="1" showDropDown="0" showInputMessage="1" showErrorMessage="1">
          <x14:formula1>
            <xm:f>指標!$B$3:$B$11</xm:f>
          </x14:formula1>
          <xm:sqref>C5:D5</xm:sqref>
        </x14:dataValidation>
        <x14:dataValidation type="list" allowBlank="1" showDropDown="0" showInputMessage="1" showErrorMessage="1">
          <x14:formula1>
            <xm:f>計算!$B$3:$B$4</xm:f>
          </x14:formula1>
          <xm:sqref>C9:D9</xm:sqref>
        </x14:dataValidation>
        <x14:dataValidation type="list" allowBlank="1" showDropDown="0" showInputMessage="1" showErrorMessage="1">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H23"/>
  <sheetViews>
    <sheetView workbookViewId="0">
      <selection activeCell="L11" sqref="L11"/>
    </sheetView>
  </sheetViews>
  <sheetFormatPr defaultRowHeight="13"/>
  <cols>
    <col min="1" max="2" width="10.54296875" customWidth="1"/>
    <col min="3" max="3" width="24.36328125" bestFit="1" customWidth="1"/>
    <col min="4" max="4" width="31.36328125" hidden="1" customWidth="1"/>
    <col min="5" max="6" width="13.6328125" customWidth="1"/>
  </cols>
  <sheetData>
    <row r="1" spans="1:8">
      <c r="E1" s="23" t="s">
        <v>29</v>
      </c>
      <c r="F1" s="23"/>
    </row>
    <row r="2" spans="1:8">
      <c r="A2" t="s">
        <v>11</v>
      </c>
      <c r="B2" t="s">
        <v>5</v>
      </c>
      <c r="C2" t="s">
        <v>43</v>
      </c>
      <c r="D2" t="s">
        <v>48</v>
      </c>
      <c r="E2" t="s">
        <v>3</v>
      </c>
      <c r="F2" t="s">
        <v>28</v>
      </c>
    </row>
    <row r="3" spans="1:8">
      <c r="A3" t="s">
        <v>18</v>
      </c>
      <c r="B3" t="s">
        <v>26</v>
      </c>
      <c r="C3" t="s">
        <v>23</v>
      </c>
      <c r="D3" t="str">
        <f t="shared" ref="D3:D18" si="0">A3&amp;B3&amp;C3</f>
        <v>電力有年間給湯保温効率（JIS）</v>
      </c>
      <c r="E3">
        <f>1/判定!C11/指標!G3*指標!E3</f>
        <v>3.9166666666666662e-002</v>
      </c>
      <c r="F3">
        <f>1/判定!D11/指標!G3*指標!E3</f>
        <v>3.4558823529411767e-002</v>
      </c>
      <c r="H3" t="s">
        <v>23</v>
      </c>
    </row>
    <row r="4" spans="1:8">
      <c r="A4" t="s">
        <v>18</v>
      </c>
      <c r="B4" t="s">
        <v>44</v>
      </c>
      <c r="C4" t="s">
        <v>23</v>
      </c>
      <c r="D4" t="str">
        <f t="shared" si="0"/>
        <v>電力無年間給湯保温効率（JIS）</v>
      </c>
      <c r="E4">
        <f>1/判定!C11/指標!G3*指標!E3</f>
        <v>3.9166666666666662e-002</v>
      </c>
      <c r="F4">
        <f>1/判定!D11/指標!G3*指標!E3</f>
        <v>3.4558823529411767e-002</v>
      </c>
      <c r="H4" t="s">
        <v>2</v>
      </c>
    </row>
    <row r="5" spans="1:8">
      <c r="A5" t="s">
        <v>18</v>
      </c>
      <c r="B5" t="s">
        <v>26</v>
      </c>
      <c r="C5" t="s">
        <v>2</v>
      </c>
      <c r="D5" t="str">
        <f t="shared" si="0"/>
        <v>電力有年間給湯効率（APF）</v>
      </c>
      <c r="E5">
        <f>1/(判定!C11-0.7)/指標!G3*指標!E3</f>
        <v>5.1086956521739134e-002</v>
      </c>
      <c r="F5">
        <f>1/(判定!D11-0.7)/指標!G3*指標!E3</f>
        <v>4.3518518518518512e-002</v>
      </c>
      <c r="H5" t="s">
        <v>45</v>
      </c>
    </row>
    <row r="6" spans="1:8">
      <c r="A6" t="s">
        <v>18</v>
      </c>
      <c r="B6" t="s">
        <v>44</v>
      </c>
      <c r="C6" t="s">
        <v>2</v>
      </c>
      <c r="D6" t="str">
        <f t="shared" si="0"/>
        <v>電力無年間給湯効率（APF）</v>
      </c>
      <c r="E6">
        <f>1/(判定!C11-0.5)/指標!G3*指標!E3</f>
        <v>4.7e-002</v>
      </c>
      <c r="F6">
        <f>1/(判定!D11-0.5)/指標!G3*指標!E3</f>
        <v>4.0517241379310343e-002</v>
      </c>
      <c r="H6" t="s">
        <v>46</v>
      </c>
    </row>
    <row r="7" spans="1:8">
      <c r="A7" t="s">
        <v>6</v>
      </c>
      <c r="B7" t="s">
        <v>26</v>
      </c>
      <c r="C7" t="s">
        <v>45</v>
      </c>
      <c r="D7" t="str">
        <f t="shared" si="0"/>
        <v>都市ガス有モード熱効率</v>
      </c>
      <c r="E7">
        <f>1/判定!C11/指標!G4*指標!E4</f>
        <v>1.7190775681341714e-002</v>
      </c>
      <c r="F7">
        <f>1/判定!D11/指標!G4*指標!E4</f>
        <v>1.516833148353681e-002</v>
      </c>
      <c r="H7" t="s">
        <v>47</v>
      </c>
    </row>
    <row r="8" spans="1:8">
      <c r="A8" t="s">
        <v>6</v>
      </c>
      <c r="B8" t="s">
        <v>44</v>
      </c>
      <c r="C8" t="s">
        <v>45</v>
      </c>
      <c r="D8" t="str">
        <f t="shared" si="0"/>
        <v>都市ガス無モード熱効率</v>
      </c>
      <c r="E8">
        <f>1/判定!C11/指標!G4*指標!E4</f>
        <v>1.7190775681341714e-002</v>
      </c>
      <c r="F8">
        <f>1/判定!D11/指標!G4*指標!E4</f>
        <v>1.516833148353681e-002</v>
      </c>
    </row>
    <row r="9" spans="1:8">
      <c r="A9" t="s">
        <v>6</v>
      </c>
      <c r="B9" t="s">
        <v>26</v>
      </c>
      <c r="C9" t="s">
        <v>49</v>
      </c>
      <c r="D9" t="str">
        <f t="shared" si="0"/>
        <v>都市ガス有エネルギー消費効率</v>
      </c>
      <c r="E9">
        <f>1/(判定!C11-0.064)/指標!G4*指標!E4</f>
        <v>1.756550648638459e-002</v>
      </c>
      <c r="F9">
        <f>1/(判定!D11-0.064)/指標!G4*指標!E4</f>
        <v>1.5459330648688596e-002</v>
      </c>
    </row>
    <row r="10" spans="1:8">
      <c r="A10" t="s">
        <v>6</v>
      </c>
      <c r="B10" t="s">
        <v>44</v>
      </c>
      <c r="C10" t="s">
        <v>46</v>
      </c>
      <c r="D10" t="str">
        <f t="shared" si="0"/>
        <v>都市ガス無エネルギー消費効率</v>
      </c>
      <c r="E10">
        <f>1/(判定!C11-0.046)/指標!G4*指標!E4</f>
        <v>1.7458472255932687e-002</v>
      </c>
      <c r="F10">
        <f>1/(判定!D11-0.046)/指標!G4*指標!E4</f>
        <v>1.5376364652362895e-002</v>
      </c>
    </row>
    <row r="11" spans="1:8">
      <c r="A11" t="s">
        <v>27</v>
      </c>
      <c r="B11" t="s">
        <v>26</v>
      </c>
      <c r="C11" t="s">
        <v>45</v>
      </c>
      <c r="D11" t="str">
        <f t="shared" si="0"/>
        <v>LPG有モード熱効率</v>
      </c>
      <c r="E11">
        <f>1/判定!C11/指標!G5*指標!E5</f>
        <v>2.3045703193929769e-002</v>
      </c>
      <c r="F11">
        <f>1/判定!D11/指標!G5*指標!E5</f>
        <v>2.0334443994643913e-002</v>
      </c>
    </row>
    <row r="12" spans="1:8">
      <c r="A12" t="s">
        <v>27</v>
      </c>
      <c r="B12" t="s">
        <v>44</v>
      </c>
      <c r="C12" t="s">
        <v>45</v>
      </c>
      <c r="D12" t="str">
        <f t="shared" si="0"/>
        <v>LPG無モード熱効率</v>
      </c>
      <c r="E12">
        <f>1/判定!C11/指標!G5*指標!E5</f>
        <v>2.3045703193929769e-002</v>
      </c>
      <c r="F12">
        <f>1/判定!D11/指標!G5*指標!E5</f>
        <v>2.0334443994643913e-002</v>
      </c>
    </row>
    <row r="13" spans="1:8">
      <c r="A13" t="s">
        <v>27</v>
      </c>
      <c r="B13" t="s">
        <v>26</v>
      </c>
      <c r="C13" t="s">
        <v>49</v>
      </c>
      <c r="D13" t="str">
        <f t="shared" si="0"/>
        <v>LPG有エネルギー消費効率</v>
      </c>
      <c r="E13">
        <f>1/(判定!C11-0.064)/指標!G5*指標!E5</f>
        <v>2.3548061846658485e-002</v>
      </c>
      <c r="F13">
        <f>1/(判定!D11-0.064)/指標!G5*指標!E5</f>
        <v>2.0724553231951232e-002</v>
      </c>
    </row>
    <row r="14" spans="1:8">
      <c r="A14" t="s">
        <v>27</v>
      </c>
      <c r="B14" t="s">
        <v>44</v>
      </c>
      <c r="C14" t="s">
        <v>46</v>
      </c>
      <c r="D14" t="str">
        <f t="shared" si="0"/>
        <v>LPG無エネルギー消費効率</v>
      </c>
      <c r="E14">
        <f>1/(判定!C11-0.046)/指標!G5*指標!E5</f>
        <v>2.3404573318141268e-002</v>
      </c>
      <c r="F14">
        <f>1/(判定!D11-0.046)/指標!G5*指標!E5</f>
        <v>2.0613330227128593e-002</v>
      </c>
    </row>
    <row r="15" spans="1:8">
      <c r="A15" t="s">
        <v>7</v>
      </c>
      <c r="B15" t="s">
        <v>26</v>
      </c>
      <c r="C15" t="s">
        <v>45</v>
      </c>
      <c r="D15" t="str">
        <f t="shared" si="0"/>
        <v>灯油有モード熱効率</v>
      </c>
      <c r="E15">
        <f>1/判定!C11/指標!G6*指標!E6</f>
        <v>2.2768670309653915e-002</v>
      </c>
      <c r="F15">
        <f>1/判定!D11/指標!G6*指標!E6</f>
        <v>2.0090003214400517e-002</v>
      </c>
    </row>
    <row r="16" spans="1:8">
      <c r="A16" t="s">
        <v>7</v>
      </c>
      <c r="B16" t="s">
        <v>44</v>
      </c>
      <c r="C16" t="s">
        <v>45</v>
      </c>
      <c r="D16" t="str">
        <f t="shared" si="0"/>
        <v>灯油無モード熱効率</v>
      </c>
      <c r="E16">
        <f>1/判定!C11/指標!G6*指標!E6</f>
        <v>2.2768670309653915e-002</v>
      </c>
      <c r="F16">
        <f>1/判定!D11/指標!G6*指標!E6</f>
        <v>2.0090003214400517e-002</v>
      </c>
    </row>
    <row r="17" spans="1:6">
      <c r="A17" t="s">
        <v>7</v>
      </c>
      <c r="B17" t="s">
        <v>26</v>
      </c>
      <c r="C17" t="s">
        <v>47</v>
      </c>
      <c r="D17" t="str">
        <f t="shared" si="0"/>
        <v>灯油有連続給湯効率</v>
      </c>
      <c r="E17">
        <f>1/(判定!C11-0.081)/指標!G6*指標!E6</f>
        <v>2.3400483360384292e-002</v>
      </c>
      <c r="F17">
        <f>1/(判定!D11-0.081)/指標!G6*指標!E6</f>
        <v>2.0580298562507301e-002</v>
      </c>
    </row>
    <row r="18" spans="1:6">
      <c r="A18" t="s">
        <v>7</v>
      </c>
      <c r="B18" t="s">
        <v>44</v>
      </c>
      <c r="C18" t="s">
        <v>47</v>
      </c>
      <c r="D18" t="str">
        <f t="shared" si="0"/>
        <v>灯油無連続給湯効率</v>
      </c>
      <c r="E18">
        <f>1/判定!C11/指標!G6*指標!E6</f>
        <v>2.2768670309653915e-002</v>
      </c>
      <c r="F18">
        <f>1/判定!D11/指標!G6*指標!E6</f>
        <v>2.0090003214400517e-002</v>
      </c>
    </row>
    <row r="20" spans="1:6">
      <c r="E20" t="s">
        <v>40</v>
      </c>
    </row>
    <row r="21" spans="1:6">
      <c r="C21" t="s">
        <v>3</v>
      </c>
      <c r="E21">
        <f>VLOOKUP(判定!C8&amp;判定!C9&amp;判定!C10,計算!$D$3:$F$18,2,FALSE)</f>
        <v>5.1086956521739134e-002</v>
      </c>
    </row>
    <row r="22" spans="1:6">
      <c r="C22" t="s">
        <v>28</v>
      </c>
      <c r="E22">
        <f>VLOOKUP(判定!D8&amp;判定!D9&amp;判定!D10,計算!$D$3:$F$18,3,FALSE)</f>
        <v>3.4558823529411767e-002</v>
      </c>
    </row>
    <row r="23" spans="1:6">
      <c r="C23" t="s">
        <v>17</v>
      </c>
      <c r="E23">
        <f>(E21-E22)/E21</f>
        <v>0.3235294117647059</v>
      </c>
    </row>
  </sheetData>
  <phoneticPr fontId="1"/>
  <pageMargins left="0.7" right="0.7" top="0.75" bottom="0.75" header="0.3" footer="0.3"/>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I17"/>
  <sheetViews>
    <sheetView zoomScale="70" zoomScaleNormal="70" workbookViewId="0">
      <selection activeCell="G7" sqref="G7"/>
    </sheetView>
  </sheetViews>
  <sheetFormatPr defaultRowHeight="13"/>
  <cols>
    <col min="2" max="2" width="34.6328125" customWidth="1"/>
    <col min="3" max="3" width="4.90625" style="1" customWidth="1"/>
    <col min="4" max="4" width="16.453125" customWidth="1"/>
    <col min="5" max="5" width="9.6328125" customWidth="1"/>
    <col min="6" max="6" width="15.6328125" customWidth="1"/>
    <col min="7" max="7" width="9.6328125" customWidth="1"/>
    <col min="8" max="8" width="15.6328125" customWidth="1"/>
  </cols>
  <sheetData>
    <row r="1" spans="2:9" ht="30" customHeight="1"/>
    <row r="2" spans="2:9" ht="36" customHeight="1">
      <c r="B2" s="24" t="s">
        <v>34</v>
      </c>
      <c r="C2" s="28"/>
      <c r="D2" s="29" t="s">
        <v>33</v>
      </c>
      <c r="E2" s="33" t="s">
        <v>22</v>
      </c>
      <c r="F2" s="33"/>
      <c r="G2" s="29" t="s">
        <v>20</v>
      </c>
      <c r="H2" s="45"/>
    </row>
    <row r="3" spans="2:9" s="1" customFormat="1" ht="45" customHeight="1">
      <c r="B3" s="25" t="s">
        <v>35</v>
      </c>
      <c r="C3" s="28"/>
      <c r="D3" s="30" t="s">
        <v>18</v>
      </c>
      <c r="E3" s="34">
        <v>0.42299999999999999</v>
      </c>
      <c r="F3" s="39" t="s">
        <v>12</v>
      </c>
      <c r="G3" s="42">
        <v>3.6</v>
      </c>
      <c r="H3" s="39" t="s">
        <v>41</v>
      </c>
    </row>
    <row r="4" spans="2:9" s="1" customFormat="1" ht="45" customHeight="1">
      <c r="B4" s="25" t="s">
        <v>36</v>
      </c>
      <c r="C4" s="28"/>
      <c r="D4" s="30" t="s">
        <v>6</v>
      </c>
      <c r="E4" s="34">
        <v>2.0499999999999998</v>
      </c>
      <c r="F4" s="39" t="s">
        <v>4</v>
      </c>
      <c r="G4" s="42">
        <v>39.75</v>
      </c>
      <c r="H4" s="39" t="s">
        <v>24</v>
      </c>
    </row>
    <row r="5" spans="2:9" s="1" customFormat="1" ht="45" customHeight="1">
      <c r="B5" s="25" t="s">
        <v>8</v>
      </c>
      <c r="C5" s="28"/>
      <c r="D5" s="30" t="s">
        <v>27</v>
      </c>
      <c r="E5" s="35">
        <v>6.53</v>
      </c>
      <c r="F5" s="39" t="s">
        <v>4</v>
      </c>
      <c r="G5" s="42">
        <v>94.45</v>
      </c>
      <c r="H5" s="39" t="s">
        <v>24</v>
      </c>
    </row>
    <row r="6" spans="2:9" s="1" customFormat="1" ht="45" customHeight="1">
      <c r="B6" s="25" t="s">
        <v>30</v>
      </c>
      <c r="C6" s="28"/>
      <c r="D6" s="30" t="s">
        <v>7</v>
      </c>
      <c r="E6" s="35">
        <v>2.5</v>
      </c>
      <c r="F6" s="39" t="s">
        <v>10</v>
      </c>
      <c r="G6" s="42">
        <v>36.6</v>
      </c>
      <c r="H6" s="39" t="s">
        <v>25</v>
      </c>
    </row>
    <row r="7" spans="2:9" s="1" customFormat="1" ht="45" customHeight="1">
      <c r="B7" s="25" t="s">
        <v>0</v>
      </c>
      <c r="C7" s="28"/>
      <c r="D7" s="31"/>
      <c r="E7" s="36"/>
      <c r="F7" s="40"/>
      <c r="G7" s="43"/>
      <c r="H7" s="40"/>
    </row>
    <row r="8" spans="2:9" s="1" customFormat="1" ht="45" customHeight="1">
      <c r="B8" s="25" t="s">
        <v>21</v>
      </c>
      <c r="C8" s="28"/>
      <c r="D8" s="0"/>
      <c r="E8" s="0"/>
      <c r="F8" s="0"/>
      <c r="G8" s="0"/>
      <c r="H8" s="0"/>
    </row>
    <row r="9" spans="2:9" s="1" customFormat="1" ht="45" customHeight="1">
      <c r="B9" s="25" t="s">
        <v>37</v>
      </c>
      <c r="C9" s="28"/>
      <c r="D9" s="32"/>
      <c r="E9" s="37"/>
      <c r="F9" s="41"/>
      <c r="G9" s="44"/>
      <c r="H9" s="41"/>
    </row>
    <row r="10" spans="2:9" s="1" customFormat="1" ht="45" customHeight="1">
      <c r="B10" s="25" t="s">
        <v>38</v>
      </c>
      <c r="C10" s="28"/>
      <c r="D10" s="32"/>
      <c r="E10" s="37"/>
      <c r="F10" s="41"/>
      <c r="G10" s="44"/>
      <c r="H10" s="41"/>
    </row>
    <row r="11" spans="2:9" s="1" customFormat="1" ht="45" customHeight="1">
      <c r="B11" s="25" t="s">
        <v>19</v>
      </c>
      <c r="C11" s="28"/>
      <c r="D11" s="0"/>
      <c r="E11" s="0"/>
      <c r="F11" s="0"/>
      <c r="G11" s="0"/>
      <c r="H11" s="0"/>
    </row>
    <row r="12" spans="2:9" s="1" customFormat="1" ht="26" customHeight="1">
      <c r="B12" s="26"/>
      <c r="C12" s="26"/>
      <c r="E12" s="22"/>
      <c r="F12" s="22"/>
      <c r="G12" s="22"/>
      <c r="H12" s="22"/>
      <c r="I12" s="22"/>
    </row>
    <row r="13" spans="2:9" s="1" customFormat="1" ht="26.4" customHeight="1">
      <c r="B13" s="27"/>
      <c r="C13" s="26"/>
      <c r="E13" s="38"/>
      <c r="F13" s="38"/>
      <c r="G13" s="38"/>
      <c r="H13" s="38"/>
      <c r="I13" s="38"/>
    </row>
    <row r="14" spans="2:9" s="1" customFormat="1" ht="26.4" customHeight="1">
      <c r="B14" s="27"/>
      <c r="C14" s="26"/>
      <c r="E14" s="38"/>
      <c r="F14" s="38"/>
      <c r="G14" s="38"/>
      <c r="H14" s="38"/>
      <c r="I14" s="38"/>
    </row>
    <row r="15" spans="2:9" s="1" customFormat="1" ht="26.4" customHeight="1">
      <c r="B15" s="27"/>
      <c r="C15" s="26"/>
      <c r="E15" s="38"/>
      <c r="F15" s="38"/>
      <c r="G15" s="38"/>
      <c r="H15" s="38"/>
      <c r="I15" s="38"/>
    </row>
    <row r="17" spans="2:3" ht="14">
      <c r="B17" s="27"/>
      <c r="C17" s="26"/>
    </row>
  </sheetData>
  <phoneticPr fontId="1"/>
  <pageMargins left="0.7" right="0.7" top="0.75" bottom="0.75" header="0.3" footer="0.3"/>
  <pageSetup paperSize="9" scale="8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判定</vt:lpstr>
      <vt:lpstr>計算</vt:lpstr>
      <vt:lpstr>指標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Atsushi-Okamoto</cp:lastModifiedBy>
  <dcterms:created xsi:type="dcterms:W3CDTF">2026-06-02T07:35:37Z</dcterms:created>
  <dcterms:modified xsi:type="dcterms:W3CDTF">2026-06-02T07:35:37Z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2026-06-02T07:35:37Z</vt:filetime>
  </property>
</Properties>
</file>